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user\Desktop\ДЗ\"/>
    </mc:Choice>
  </mc:AlternateContent>
  <bookViews>
    <workbookView xWindow="0" yWindow="0" windowWidth="19200" windowHeight="5970" tabRatio="722"/>
  </bookViews>
  <sheets>
    <sheet name="Юнит-экономика" sheetId="21" r:id="rId1"/>
  </sheets>
  <externalReferences>
    <externalReference r:id="rId2"/>
  </externalReferences>
  <definedNames>
    <definedName name="_xlcn.WorksheetConnection_ПросмотрыA1D1405691" hidden="1">[1]Просмотры!$A$1:$D$140569</definedName>
  </definedNames>
  <calcPr calcId="162913" calcMode="manual"/>
  <extLst>
    <ext xmlns:x15="http://schemas.microsoft.com/office/spreadsheetml/2010/11/main" uri="{FCE2AD5D-F65C-4FA6-A056-5C36A1767C68}">
      <x15:dataModel>
        <x15:modelTables>
          <x15:modelTable id="Диапазон" name="Диапазон" connection="WorksheetConnection_Просмотры!$A$1:$D$140569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6" i="21" l="1"/>
  <c r="G10" i="21"/>
  <c r="M6" i="21" s="1"/>
  <c r="O5" i="21" l="1"/>
  <c r="C10" i="21" l="1"/>
  <c r="I10" i="21"/>
  <c r="M8" i="21" s="1"/>
  <c r="O8" i="21" s="1"/>
  <c r="J10" i="21"/>
  <c r="H10" i="21"/>
  <c r="B10" i="21"/>
  <c r="H11" i="21" s="1"/>
  <c r="M5" i="21"/>
  <c r="D4" i="21"/>
  <c r="E4" i="21" s="1"/>
  <c r="D5" i="21"/>
  <c r="E5" i="21" s="1"/>
  <c r="D6" i="21"/>
  <c r="E6" i="21" s="1"/>
  <c r="D7" i="21"/>
  <c r="E7" i="21" s="1"/>
  <c r="D8" i="21"/>
  <c r="E8" i="21" s="1"/>
  <c r="D3" i="21"/>
  <c r="M11" i="21" l="1"/>
  <c r="E10" i="21"/>
  <c r="M3" i="21" s="1"/>
  <c r="O3" i="21" s="1"/>
  <c r="O4" i="21" s="1"/>
  <c r="O7" i="21" s="1"/>
  <c r="D10" i="21"/>
  <c r="M13" i="21" l="1"/>
  <c r="O11" i="21"/>
  <c r="O13" i="21" s="1"/>
  <c r="O10" i="21"/>
  <c r="O12" i="21" s="1"/>
  <c r="O14" i="21" s="1"/>
  <c r="M4" i="21" l="1"/>
  <c r="M10" i="21" l="1"/>
  <c r="M12" i="21" s="1"/>
  <c r="M14" i="21" s="1"/>
  <c r="M7" i="21"/>
</calcChain>
</file>

<file path=xl/connections.xml><?xml version="1.0" encoding="utf-8"?>
<connections xmlns="http://schemas.openxmlformats.org/spreadsheetml/2006/main">
  <connection id="1" keepAlive="1" name="ThisWorkbookDataModel" description="Модель данных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name="WorksheetConnection_Просмотры!$A$1:$D$140569" type="102" refreshedVersion="6" minRefreshableVersion="5">
    <extLst>
      <ext xmlns:x15="http://schemas.microsoft.com/office/spreadsheetml/2010/11/main" uri="{DE250136-89BD-433C-8126-D09CA5730AF9}">
        <x15:connection id="Диапазон" autoDelete="1">
          <x15:rangePr sourceName="_xlcn.WorksheetConnection_ПросмотрыA1D1405691"/>
        </x15:connection>
      </ext>
    </extLst>
  </connection>
</connections>
</file>

<file path=xl/sharedStrings.xml><?xml version="1.0" encoding="utf-8"?>
<sst xmlns="http://schemas.openxmlformats.org/spreadsheetml/2006/main" count="30" uniqueCount="28">
  <si>
    <t>мар</t>
  </si>
  <si>
    <t>апр</t>
  </si>
  <si>
    <t>май</t>
  </si>
  <si>
    <t>июн</t>
  </si>
  <si>
    <t>июл</t>
  </si>
  <si>
    <t>авг</t>
  </si>
  <si>
    <t>Месяц</t>
  </si>
  <si>
    <t>Оплат всего</t>
  </si>
  <si>
    <t>Объём скидок</t>
  </si>
  <si>
    <t>Выручка</t>
  </si>
  <si>
    <t>Затраты на маркетинг</t>
  </si>
  <si>
    <t>AS-IS</t>
  </si>
  <si>
    <t>TO-BE</t>
  </si>
  <si>
    <t>Retention</t>
  </si>
  <si>
    <t>LT</t>
  </si>
  <si>
    <t>Price юнита</t>
  </si>
  <si>
    <t>LTR</t>
  </si>
  <si>
    <t>CAC</t>
  </si>
  <si>
    <t>CAC на юнит</t>
  </si>
  <si>
    <t>Fixed Costs на юнит</t>
  </si>
  <si>
    <t>Новая оплата</t>
  </si>
  <si>
    <t>Старые оплаты</t>
  </si>
  <si>
    <t>САС %</t>
  </si>
  <si>
    <t>Fixed Costs %</t>
  </si>
  <si>
    <t>Пост.расх.</t>
  </si>
  <si>
    <t>Баз.цена</t>
  </si>
  <si>
    <t>изменение</t>
  </si>
  <si>
    <t>Маржинальность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</si>
</sst>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4" formatCode="_-* #,##0.00\ &quot;₽&quot;_-;\-* #,##0.00\ &quot;₽&quot;_-;_-* &quot;-&quot;??\ &quot;₽&quot;_-;_-@_-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/>
        <bgColor indexed="64"/>
      </patternFill>
    </fill>
  </fills>
  <borders count="1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1">
    <xf numFmtId="0" fontId="0" fillId="0" borderId="0" xfId="0"/>
    <xf numFmtId="1" fontId="0" fillId="0" borderId="0" xfId="0" applyNumberFormat="1"/>
    <xf numFmtId="10" fontId="0" fillId="0" borderId="0" xfId="0" applyNumberFormat="1"/>
    <xf numFmtId="0" fontId="2" fillId="0" borderId="0" xfId="0" applyFont="1"/>
    <xf numFmtId="44" fontId="2" fillId="0" borderId="6" xfId="0" applyNumberFormat="1" applyFont="1" applyBorder="1"/>
    <xf numFmtId="0" fontId="2" fillId="0" borderId="5" xfId="0" applyFont="1" applyBorder="1"/>
    <xf numFmtId="0" fontId="2" fillId="0" borderId="6" xfId="0" applyFont="1" applyBorder="1"/>
    <xf numFmtId="9" fontId="2" fillId="0" borderId="9" xfId="0" applyNumberFormat="1" applyFont="1" applyBorder="1"/>
    <xf numFmtId="10" fontId="2" fillId="0" borderId="5" xfId="0" applyNumberFormat="1" applyFont="1" applyFill="1" applyBorder="1"/>
    <xf numFmtId="10" fontId="2" fillId="0" borderId="6" xfId="0" applyNumberFormat="1" applyFont="1" applyFill="1" applyBorder="1"/>
    <xf numFmtId="2" fontId="2" fillId="0" borderId="5" xfId="0" applyNumberFormat="1" applyFont="1" applyFill="1" applyBorder="1"/>
    <xf numFmtId="2" fontId="2" fillId="0" borderId="6" xfId="0" applyNumberFormat="1" applyFont="1" applyFill="1" applyBorder="1"/>
    <xf numFmtId="44" fontId="2" fillId="0" borderId="5" xfId="0" applyNumberFormat="1" applyFont="1" applyFill="1" applyBorder="1"/>
    <xf numFmtId="44" fontId="2" fillId="0" borderId="6" xfId="0" applyNumberFormat="1" applyFont="1" applyFill="1" applyBorder="1"/>
    <xf numFmtId="0" fontId="3" fillId="0" borderId="4" xfId="0" applyFont="1" applyBorder="1"/>
    <xf numFmtId="0" fontId="3" fillId="0" borderId="7" xfId="0" applyFont="1" applyBorder="1"/>
    <xf numFmtId="0" fontId="3" fillId="2" borderId="1" xfId="0" applyFont="1" applyFill="1" applyBorder="1"/>
    <xf numFmtId="0" fontId="3" fillId="2" borderId="2" xfId="0" applyFont="1" applyFill="1" applyBorder="1"/>
    <xf numFmtId="0" fontId="3" fillId="2" borderId="3" xfId="0" applyFont="1" applyFill="1" applyBorder="1"/>
    <xf numFmtId="0" fontId="0" fillId="0" borderId="0" xfId="0" applyFill="1"/>
    <xf numFmtId="2" fontId="0" fillId="0" borderId="0" xfId="0" applyNumberFormat="1"/>
    <xf numFmtId="3" fontId="0" fillId="0" borderId="0" xfId="0" applyNumberFormat="1"/>
    <xf numFmtId="10" fontId="2" fillId="0" borderId="8" xfId="0" applyNumberFormat="1" applyFont="1" applyBorder="1"/>
    <xf numFmtId="1" fontId="0" fillId="0" borderId="0" xfId="0" applyNumberFormat="1" applyFill="1"/>
    <xf numFmtId="4" fontId="0" fillId="0" borderId="0" xfId="0" applyNumberFormat="1"/>
    <xf numFmtId="2" fontId="2" fillId="0" borderId="5" xfId="0" applyNumberFormat="1" applyFont="1" applyBorder="1"/>
    <xf numFmtId="10" fontId="2" fillId="0" borderId="5" xfId="1" applyNumberFormat="1" applyFont="1" applyBorder="1"/>
    <xf numFmtId="2" fontId="0" fillId="0" borderId="0" xfId="0" applyNumberFormat="1" applyFill="1"/>
    <xf numFmtId="10" fontId="0" fillId="0" borderId="0" xfId="1" applyNumberFormat="1" applyFont="1" applyFill="1"/>
    <xf numFmtId="10" fontId="0" fillId="0" borderId="0" xfId="1" applyNumberFormat="1" applyFont="1"/>
    <xf numFmtId="10" fontId="2" fillId="0" borderId="6" xfId="1" applyNumberFormat="1" applyFont="1" applyBorder="1"/>
  </cellXfs>
  <cellStyles count="2">
    <cellStyle name="Обычный" xfId="0" builtinId="0"/>
    <cellStyle name="Процентный" xfId="1" builtinId="5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sng" strike="noStrike" kern="1200" spc="0" baseline="0">
                <a:solidFill>
                  <a:srgbClr val="0070C0"/>
                </a:solidFill>
                <a:latin typeface="+mn-lt"/>
                <a:ea typeface="+mn-ea"/>
                <a:cs typeface="+mn-cs"/>
              </a:defRPr>
            </a:pPr>
            <a:r>
              <a:rPr lang="en-US" b="1" u="sng">
                <a:solidFill>
                  <a:srgbClr val="0070C0"/>
                </a:solidFill>
              </a:rPr>
              <a:t>AS-IS</a:t>
            </a:r>
            <a:endParaRPr lang="ru-RU" b="1" u="sng">
              <a:solidFill>
                <a:srgbClr val="0070C0"/>
              </a:solidFill>
            </a:endParaRPr>
          </a:p>
        </c:rich>
      </c:tx>
      <c:layout/>
      <c:overlay val="1"/>
      <c:spPr>
        <a:solidFill>
          <a:schemeClr val="accent6">
            <a:lumMod val="20000"/>
            <a:lumOff val="8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sng" strike="noStrike" kern="1200" spc="0" baseline="0">
              <a:solidFill>
                <a:srgbClr val="0070C0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3634514435695538"/>
          <c:y val="0.125"/>
          <c:w val="0.83309930008748911"/>
          <c:h val="0.82407407407407407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rgbClr val="0070C0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'Юнит-экономика'!$L$12:$L$14</c:f>
              <c:strCache>
                <c:ptCount val="3"/>
                <c:pt idx="0">
                  <c:v>САС %</c:v>
                </c:pt>
                <c:pt idx="1">
                  <c:v>Fixed Costs %</c:v>
                </c:pt>
                <c:pt idx="2">
                  <c:v>Маржинальность %</c:v>
                </c:pt>
              </c:strCache>
            </c:strRef>
          </c:cat>
          <c:val>
            <c:numRef>
              <c:f>'Юнит-экономика'!$M$12:$M$14</c:f>
              <c:numCache>
                <c:formatCode>0.00%</c:formatCode>
                <c:ptCount val="3"/>
                <c:pt idx="0">
                  <c:v>1.378436383361723</c:v>
                </c:pt>
                <c:pt idx="1">
                  <c:v>0.55909013392518103</c:v>
                </c:pt>
                <c:pt idx="2">
                  <c:v>-0.93752651728690406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B3-48CB-A622-018C39519BBC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674251439"/>
        <c:axId val="1674253103"/>
      </c:barChart>
      <c:catAx>
        <c:axId val="16742514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wrap="square" anchor="b" anchorCtr="0"/>
          <a:lstStyle/>
          <a:p>
            <a:pPr>
              <a:defRPr sz="900" b="1" i="0" u="none" strike="noStrike" kern="1200" baseline="0">
                <a:solidFill>
                  <a:srgbClr val="C0000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74253103"/>
        <c:crosses val="autoZero"/>
        <c:auto val="1"/>
        <c:lblAlgn val="ctr"/>
        <c:lblOffset val="100"/>
        <c:noMultiLvlLbl val="0"/>
      </c:catAx>
      <c:valAx>
        <c:axId val="167425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742514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u="sng">
                <a:solidFill>
                  <a:srgbClr val="0070C0"/>
                </a:solidFill>
              </a:rPr>
              <a:t>TO-BE</a:t>
            </a:r>
            <a:endParaRPr lang="ru-RU" b="1" u="sng">
              <a:solidFill>
                <a:srgbClr val="0070C0"/>
              </a:solidFill>
            </a:endParaRPr>
          </a:p>
        </c:rich>
      </c:tx>
      <c:layout>
        <c:manualLayout>
          <c:xMode val="edge"/>
          <c:yMode val="edge"/>
          <c:x val="0.45112489063867017"/>
          <c:y val="4.6296296296296294E-2"/>
        </c:manualLayout>
      </c:layout>
      <c:overlay val="0"/>
      <c:spPr>
        <a:solidFill>
          <a:schemeClr val="accent6">
            <a:lumMod val="20000"/>
            <a:lumOff val="8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rgbClr val="0070C0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'Юнит-экономика'!$L$12:$L$14</c:f>
              <c:strCache>
                <c:ptCount val="3"/>
                <c:pt idx="0">
                  <c:v>САС %</c:v>
                </c:pt>
                <c:pt idx="1">
                  <c:v>Fixed Costs %</c:v>
                </c:pt>
                <c:pt idx="2">
                  <c:v>Маржинальность %</c:v>
                </c:pt>
              </c:strCache>
            </c:strRef>
          </c:cat>
          <c:val>
            <c:numRef>
              <c:f>'Юнит-экономика'!$O$12:$O$14</c:f>
              <c:numCache>
                <c:formatCode>0.00%</c:formatCode>
                <c:ptCount val="3"/>
                <c:pt idx="0">
                  <c:v>0.27683438331947202</c:v>
                </c:pt>
                <c:pt idx="1">
                  <c:v>0.47279501515249195</c:v>
                </c:pt>
                <c:pt idx="2" formatCode="0%">
                  <c:v>0.25037060152803603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96-4D10-9FEE-458B6072FB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39858767"/>
        <c:axId val="539859183"/>
      </c:barChart>
      <c:catAx>
        <c:axId val="5398587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C0000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39859183"/>
        <c:crosses val="autoZero"/>
        <c:auto val="1"/>
        <c:lblAlgn val="ctr"/>
        <c:lblOffset val="100"/>
        <c:noMultiLvlLbl val="0"/>
      </c:catAx>
      <c:valAx>
        <c:axId val="539859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3985876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146050</xdr:colOff>
      <xdr:row>14</xdr:row>
      <xdr:rowOff>73025</xdr:rowOff>
    </xdr:from>
    <xdr:to>
      <xdr:col>9</xdr:col>
      <xdr:colOff>393700</xdr:colOff>
      <xdr:row>29</xdr:row>
      <xdr:rowOff>53975</xdr:rowOff>
    </xdr:to>
    <xdr:graphicFrame macro="">
      <xdr:nvGraphicFramePr>
        <xdr:cNvPr id="2" name="Диаграмма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695325</xdr:colOff>
      <xdr:row>14</xdr:row>
      <xdr:rowOff>66675</xdr:rowOff>
    </xdr:from>
    <xdr:to>
      <xdr:col>15</xdr:col>
      <xdr:colOff>384175</xdr:colOff>
      <xdr:row>29</xdr:row>
      <xdr:rowOff>47625</xdr:rowOff>
    </xdr:to>
    <xdr:graphicFrame macro="">
      <xdr:nvGraphicFramePr>
        <xdr:cNvPr id="4" name="Диаграмма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1055;&#1088;&#1086;&#1089;&#1084;&#1086;&#1090;&#1088;&#1099;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Просмотры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5"/>
  <sheetViews>
    <sheetView tabSelected="1" topLeftCell="F1" workbookViewId="0">
      <selection activeCell="B7" sqref="B7"/>
    </sheetView>
  </sheetViews>
  <sheetFormatPr defaultColWidth="10.90625" defaultRowHeight="14.5" x14ac:dyDescent="0.35"/>
  <cols>
    <col min="1" max="1" width="6.36328125" bestFit="1" customWidth="1"/>
    <col min="2" max="2" width="11.90625" style="1" bestFit="1" customWidth="1"/>
    <col min="3" max="3" width="12.453125" style="1" bestFit="1" customWidth="1"/>
    <col min="4" max="4" width="14" style="1" bestFit="1" customWidth="1"/>
    <col min="5" max="5" width="8.90625" style="1" bestFit="1" customWidth="1"/>
    <col min="6" max="6" width="9.7265625" bestFit="1" customWidth="1"/>
    <col min="7" max="7" width="13.81640625" bestFit="1" customWidth="1"/>
    <col min="8" max="8" width="15.08984375" style="20" customWidth="1"/>
    <col min="9" max="9" width="20.08984375" style="20" bestFit="1" customWidth="1"/>
    <col min="10" max="10" width="11.1796875" bestFit="1" customWidth="1"/>
    <col min="11" max="11" width="10.26953125" customWidth="1"/>
    <col min="12" max="12" width="17.90625" bestFit="1" customWidth="1"/>
    <col min="13" max="13" width="11.453125" bestFit="1" customWidth="1"/>
    <col min="14" max="14" width="11.453125" customWidth="1"/>
    <col min="15" max="15" width="13.90625" customWidth="1"/>
  </cols>
  <sheetData>
    <row r="1" spans="1:16" ht="15" thickBot="1" x14ac:dyDescent="0.4">
      <c r="L1" s="3"/>
      <c r="M1" s="3"/>
      <c r="N1" s="3"/>
      <c r="O1" s="3"/>
      <c r="P1" s="3"/>
    </row>
    <row r="2" spans="1:16" x14ac:dyDescent="0.35">
      <c r="A2" t="s">
        <v>6</v>
      </c>
      <c r="B2" s="1" t="s">
        <v>7</v>
      </c>
      <c r="C2" s="1" t="s">
        <v>20</v>
      </c>
      <c r="D2" s="1" t="s">
        <v>21</v>
      </c>
      <c r="E2" s="1" t="s">
        <v>13</v>
      </c>
      <c r="F2" t="s">
        <v>25</v>
      </c>
      <c r="G2" t="s">
        <v>8</v>
      </c>
      <c r="H2" s="20" t="s">
        <v>9</v>
      </c>
      <c r="I2" s="20" t="s">
        <v>10</v>
      </c>
      <c r="J2" t="s">
        <v>24</v>
      </c>
      <c r="L2" s="16"/>
      <c r="M2" s="17" t="s">
        <v>11</v>
      </c>
      <c r="N2" s="17" t="s">
        <v>26</v>
      </c>
      <c r="O2" s="18" t="s">
        <v>12</v>
      </c>
      <c r="P2" s="3"/>
    </row>
    <row r="3" spans="1:16" x14ac:dyDescent="0.35">
      <c r="A3" s="19" t="s">
        <v>0</v>
      </c>
      <c r="B3" s="23">
        <v>201</v>
      </c>
      <c r="C3" s="23">
        <v>201</v>
      </c>
      <c r="D3" s="23">
        <f>B3-C3</f>
        <v>0</v>
      </c>
      <c r="E3" s="23"/>
      <c r="F3" s="19">
        <v>350</v>
      </c>
      <c r="G3" s="28">
        <v>0.16209999999999999</v>
      </c>
      <c r="H3" s="27">
        <v>58946.264999999999</v>
      </c>
      <c r="I3" s="27">
        <v>205731</v>
      </c>
      <c r="J3" s="19">
        <v>1200000</v>
      </c>
      <c r="K3" s="19"/>
      <c r="L3" s="14" t="s">
        <v>13</v>
      </c>
      <c r="M3" s="8">
        <f>E10</f>
        <v>0.80596520485670597</v>
      </c>
      <c r="N3" s="8">
        <v>0.18</v>
      </c>
      <c r="O3" s="9">
        <f>M3*(1+N3)</f>
        <v>0.95103894173091297</v>
      </c>
      <c r="P3" s="3"/>
    </row>
    <row r="4" spans="1:16" x14ac:dyDescent="0.35">
      <c r="A4" t="s">
        <v>1</v>
      </c>
      <c r="B4" s="1">
        <v>5289</v>
      </c>
      <c r="C4" s="1">
        <v>5122</v>
      </c>
      <c r="D4" s="1">
        <f t="shared" ref="D4:D8" si="0">B4-C4</f>
        <v>167</v>
      </c>
      <c r="E4" s="2">
        <f>D4/B3</f>
        <v>0.8308457711442786</v>
      </c>
      <c r="F4">
        <v>350</v>
      </c>
      <c r="G4" s="29">
        <v>0.13120000000000001</v>
      </c>
      <c r="H4" s="20">
        <v>1608279.12</v>
      </c>
      <c r="I4" s="20">
        <v>10219571.900826447</v>
      </c>
      <c r="J4">
        <v>1200000</v>
      </c>
      <c r="L4" s="14" t="s">
        <v>14</v>
      </c>
      <c r="M4" s="10">
        <f>1/(1-M3)</f>
        <v>5.1537148234753642</v>
      </c>
      <c r="N4" s="10"/>
      <c r="O4" s="11">
        <f>1/(1-O3)</f>
        <v>20.42439512855421</v>
      </c>
      <c r="P4" s="3"/>
    </row>
    <row r="5" spans="1:16" x14ac:dyDescent="0.35">
      <c r="A5" t="s">
        <v>2</v>
      </c>
      <c r="B5" s="1">
        <v>8990.1691890653128</v>
      </c>
      <c r="C5" s="1">
        <v>4396</v>
      </c>
      <c r="D5" s="1">
        <f t="shared" si="0"/>
        <v>4594.1691890653128</v>
      </c>
      <c r="E5" s="2">
        <f t="shared" ref="E5:E8" si="1">D5/B4</f>
        <v>0.86862718643700376</v>
      </c>
      <c r="F5">
        <v>350</v>
      </c>
      <c r="G5" s="29">
        <v>9.06E-2</v>
      </c>
      <c r="H5" s="20">
        <v>2861480.9511875985</v>
      </c>
      <c r="I5" s="20">
        <v>8554785.1239669416</v>
      </c>
      <c r="J5">
        <v>1300000</v>
      </c>
      <c r="L5" s="14" t="s">
        <v>15</v>
      </c>
      <c r="M5" s="12">
        <f>F3*(1-M6)</f>
        <v>317.35652133091094</v>
      </c>
      <c r="N5" s="8"/>
      <c r="O5" s="13">
        <f>F3*(1-O6)</f>
        <v>318.98869526436539</v>
      </c>
      <c r="P5" s="3"/>
    </row>
    <row r="6" spans="1:16" x14ac:dyDescent="0.35">
      <c r="A6" t="s">
        <v>3</v>
      </c>
      <c r="B6" s="1">
        <v>10322.717485852865</v>
      </c>
      <c r="C6" s="1">
        <v>3255</v>
      </c>
      <c r="D6" s="1">
        <f t="shared" si="0"/>
        <v>7067.7174858528651</v>
      </c>
      <c r="E6" s="2">
        <f t="shared" si="1"/>
        <v>0.7861606758690689</v>
      </c>
      <c r="F6">
        <v>350</v>
      </c>
      <c r="G6" s="29">
        <v>8.8900000000000007E-2</v>
      </c>
      <c r="H6" s="20">
        <v>3291759.765476191</v>
      </c>
      <c r="I6" s="20">
        <v>8365576.8595041325</v>
      </c>
      <c r="J6">
        <v>1300000</v>
      </c>
      <c r="L6" s="14" t="s">
        <v>8</v>
      </c>
      <c r="M6" s="8">
        <f>G10</f>
        <v>9.3267081911683092E-2</v>
      </c>
      <c r="N6" s="8">
        <v>-0.05</v>
      </c>
      <c r="O6" s="9">
        <f>M6*(1+N6)</f>
        <v>8.8603727816098932E-2</v>
      </c>
      <c r="P6" s="3"/>
    </row>
    <row r="7" spans="1:16" x14ac:dyDescent="0.35">
      <c r="A7" t="s">
        <v>4</v>
      </c>
      <c r="B7" s="1">
        <v>9998.4940518284257</v>
      </c>
      <c r="C7" s="1">
        <v>1916</v>
      </c>
      <c r="D7" s="1">
        <f t="shared" si="0"/>
        <v>8082.4940518284257</v>
      </c>
      <c r="E7" s="2">
        <f t="shared" si="1"/>
        <v>0.78298123172559619</v>
      </c>
      <c r="F7">
        <v>350</v>
      </c>
      <c r="G7" s="29">
        <v>8.4000000000000005E-2</v>
      </c>
      <c r="H7" s="20">
        <v>3205517.1930161933</v>
      </c>
      <c r="I7" s="20">
        <v>5982209.9173553716</v>
      </c>
      <c r="J7">
        <v>1300000</v>
      </c>
      <c r="L7" s="14" t="s">
        <v>16</v>
      </c>
      <c r="M7" s="12">
        <f>M4*M5</f>
        <v>1635.5650083096914</v>
      </c>
      <c r="N7" s="12"/>
      <c r="O7" s="13">
        <f>O4*O5</f>
        <v>6515.1511536213675</v>
      </c>
      <c r="P7" s="3"/>
    </row>
    <row r="8" spans="1:16" x14ac:dyDescent="0.35">
      <c r="A8" t="s">
        <v>5</v>
      </c>
      <c r="B8" s="1">
        <v>8032.1956088647448</v>
      </c>
      <c r="C8" s="1">
        <v>378</v>
      </c>
      <c r="D8" s="1">
        <f t="shared" si="0"/>
        <v>7654.1956088647448</v>
      </c>
      <c r="E8" s="2">
        <f t="shared" si="1"/>
        <v>0.76553484646670578</v>
      </c>
      <c r="F8">
        <v>350</v>
      </c>
      <c r="G8" s="29">
        <v>8.6699999999999999E-2</v>
      </c>
      <c r="H8" s="20">
        <v>2567531.4873516602</v>
      </c>
      <c r="I8" s="20">
        <v>1094171.9008264462</v>
      </c>
      <c r="J8">
        <v>1300000</v>
      </c>
      <c r="L8" s="14" t="s">
        <v>17</v>
      </c>
      <c r="M8" s="12">
        <f>I10/C10</f>
        <v>2254.5223148073974</v>
      </c>
      <c r="N8" s="8">
        <v>-0.2</v>
      </c>
      <c r="O8" s="13">
        <f>M8*(1+N8)</f>
        <v>1803.617851845918</v>
      </c>
      <c r="P8" s="3"/>
    </row>
    <row r="9" spans="1:16" x14ac:dyDescent="0.35">
      <c r="L9" s="14"/>
      <c r="M9" s="5"/>
      <c r="N9" s="5"/>
      <c r="O9" s="6"/>
      <c r="P9" s="3"/>
    </row>
    <row r="10" spans="1:16" x14ac:dyDescent="0.35">
      <c r="B10" s="21">
        <f>SUM(B3:B8)</f>
        <v>42833.576335611346</v>
      </c>
      <c r="C10" s="21">
        <f t="shared" ref="C10:D10" si="2">SUM(C3:C8)</f>
        <v>15268</v>
      </c>
      <c r="D10" s="21">
        <f t="shared" si="2"/>
        <v>27565.576335611349</v>
      </c>
      <c r="E10" s="2">
        <f>GEOMEAN(E4:E8)</f>
        <v>0.80596520485670597</v>
      </c>
      <c r="F10" s="20"/>
      <c r="G10" s="2">
        <f>-((H10/H11)*100%-100%)</f>
        <v>9.3267081911683092E-2</v>
      </c>
      <c r="H10" s="20">
        <f>SUM(H3:H8)</f>
        <v>13593514.782031642</v>
      </c>
      <c r="I10" s="20">
        <f t="shared" ref="I10:J10" si="3">SUM(I3:I8)</f>
        <v>34422046.70247934</v>
      </c>
      <c r="J10" s="24">
        <f t="shared" si="3"/>
        <v>7600000</v>
      </c>
      <c r="K10" s="24"/>
      <c r="L10" s="14" t="s">
        <v>18</v>
      </c>
      <c r="M10" s="25">
        <f>M8/M4</f>
        <v>437.45577549963838</v>
      </c>
      <c r="N10" s="25"/>
      <c r="O10" s="4">
        <f>O8/O4</f>
        <v>88.307038739393576</v>
      </c>
      <c r="P10" s="3"/>
    </row>
    <row r="11" spans="1:16" x14ac:dyDescent="0.35">
      <c r="B11" s="20"/>
      <c r="G11" s="2"/>
      <c r="H11" s="20">
        <f>B10*F3</f>
        <v>14991751.71746397</v>
      </c>
      <c r="J11" s="20"/>
      <c r="K11" s="20"/>
      <c r="L11" s="14" t="s">
        <v>19</v>
      </c>
      <c r="M11" s="25">
        <f>J10/B10</f>
        <v>177.43090001292856</v>
      </c>
      <c r="N11" s="26">
        <v>-0.15</v>
      </c>
      <c r="O11" s="4">
        <f>M11*(1+N11)</f>
        <v>150.81626501098927</v>
      </c>
      <c r="P11" s="3"/>
    </row>
    <row r="12" spans="1:16" x14ac:dyDescent="0.35">
      <c r="B12" s="20"/>
      <c r="J12" s="24"/>
      <c r="K12" s="24"/>
      <c r="L12" s="14" t="s">
        <v>22</v>
      </c>
      <c r="M12" s="26">
        <f>M10/M5</f>
        <v>1.378436383361723</v>
      </c>
      <c r="N12" s="26"/>
      <c r="O12" s="30">
        <f>O10/O5</f>
        <v>0.27683438331947202</v>
      </c>
      <c r="P12" s="3"/>
    </row>
    <row r="13" spans="1:16" x14ac:dyDescent="0.35">
      <c r="B13" s="29"/>
      <c r="G13" s="20"/>
      <c r="H13" s="29"/>
      <c r="L13" s="14" t="s">
        <v>23</v>
      </c>
      <c r="M13" s="26">
        <f>M11/M5</f>
        <v>0.55909013392518103</v>
      </c>
      <c r="N13" s="26"/>
      <c r="O13" s="30">
        <f>O11/O5</f>
        <v>0.47279501515249195</v>
      </c>
      <c r="P13" s="3"/>
    </row>
    <row r="14" spans="1:16" ht="15" thickBot="1" x14ac:dyDescent="0.4">
      <c r="L14" s="15" t="s">
        <v>27</v>
      </c>
      <c r="M14" s="22">
        <f>1-(M12+M13)</f>
        <v>-0.93752651728690406</v>
      </c>
      <c r="N14" s="22"/>
      <c r="O14" s="7">
        <f>1-(O12+O13)</f>
        <v>0.25037060152803603</v>
      </c>
      <c r="P14" s="3"/>
    </row>
    <row r="15" spans="1:16" x14ac:dyDescent="0.35">
      <c r="L15" s="3"/>
      <c r="M15" s="3"/>
      <c r="N15" s="3"/>
      <c r="O15" s="3"/>
      <c r="P15" s="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Юнит-экономика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Sysoev</dc:creator>
  <cp:lastModifiedBy>user</cp:lastModifiedBy>
  <dcterms:created xsi:type="dcterms:W3CDTF">2021-09-07T20:22:50Z</dcterms:created>
  <dcterms:modified xsi:type="dcterms:W3CDTF">2023-08-13T15:45:13Z</dcterms:modified>
</cp:coreProperties>
</file>